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N:\Our City Our Home Prop. C Oversight Comm\10a. May 3, 2021 Special Meeting\Materials for Posting\"/>
    </mc:Choice>
  </mc:AlternateContent>
  <xr:revisionPtr revIDLastSave="0" documentId="13_ncr:1_{EFA801FB-8D49-456E-97A7-23886E411AB3}" xr6:coauthVersionLast="45" xr6:coauthVersionMax="45" xr10:uidLastSave="{00000000-0000-0000-0000-000000000000}"/>
  <bookViews>
    <workbookView xWindow="-28920" yWindow="-60" windowWidth="29040" windowHeight="15840" xr2:uid="{00000000-000D-0000-FFFF-FFFF00000000}"/>
  </bookViews>
  <sheets>
    <sheet name="Perm Housing Recommendation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9" i="4" l="1"/>
  <c r="D39" i="4"/>
  <c r="B39" i="4"/>
  <c r="B33" i="4"/>
  <c r="B21" i="4"/>
  <c r="B7" i="4"/>
  <c r="C29" i="4"/>
  <c r="D29" i="4"/>
  <c r="E43" i="4"/>
  <c r="C43" i="4"/>
  <c r="D43" i="4"/>
  <c r="B43" i="4"/>
  <c r="E38" i="4"/>
  <c r="E28" i="4"/>
  <c r="E16" i="4"/>
  <c r="E7" i="4" l="1"/>
  <c r="E10" i="4"/>
  <c r="D14" i="4"/>
  <c r="D17" i="4" s="1"/>
  <c r="E6" i="4"/>
  <c r="C26" i="4"/>
  <c r="D26" i="4"/>
  <c r="D36" i="4"/>
  <c r="D41" i="4"/>
  <c r="D44" i="4" s="1"/>
  <c r="B26" i="4"/>
  <c r="E37" i="4"/>
  <c r="E33" i="4"/>
  <c r="E32" i="4"/>
  <c r="E34" i="4"/>
  <c r="E35" i="4"/>
  <c r="E27" i="4"/>
  <c r="E21" i="4"/>
  <c r="E22" i="4"/>
  <c r="E24" i="4"/>
  <c r="E23" i="4"/>
  <c r="E25" i="4"/>
  <c r="E20" i="4"/>
  <c r="E15" i="4"/>
  <c r="E5" i="4"/>
  <c r="E8" i="4"/>
  <c r="E9" i="4"/>
  <c r="E12" i="4"/>
  <c r="E13" i="4"/>
  <c r="E4" i="4"/>
  <c r="C42" i="4"/>
  <c r="D42" i="4"/>
  <c r="B42" i="4"/>
  <c r="C36" i="4"/>
  <c r="B36" i="4"/>
  <c r="E39" i="4" s="1"/>
  <c r="C14" i="4"/>
  <c r="C17" i="4" s="1"/>
  <c r="B14" i="4"/>
  <c r="E11" i="4"/>
  <c r="C41" i="4"/>
  <c r="C44" i="4" s="1"/>
  <c r="B29" i="4" l="1"/>
  <c r="E29" i="4" s="1"/>
  <c r="B17" i="4"/>
  <c r="E17" i="4" s="1"/>
  <c r="B41" i="4"/>
  <c r="B44" i="4" s="1"/>
  <c r="E44" i="4" s="1"/>
  <c r="E36" i="4"/>
  <c r="E14" i="4"/>
  <c r="E26" i="4"/>
  <c r="E42" i="4"/>
  <c r="E41" i="4" l="1"/>
</calcChain>
</file>

<file path=xl/sharedStrings.xml><?xml version="1.0" encoding="utf-8"?>
<sst xmlns="http://schemas.openxmlformats.org/spreadsheetml/2006/main" count="88" uniqueCount="83">
  <si>
    <t>Activity for Investment (By Population)</t>
  </si>
  <si>
    <t>Projected Outcomes or Outputs</t>
  </si>
  <si>
    <t>Assumes $350K-$400K cost per unit; Prop C funds sufficient to cover full cost, but Committee encourages effort to leverage other public and private resources; siting of projects and lease-up strategies need to address racial equity and other equity goals</t>
  </si>
  <si>
    <t>Funding Recommendations 
FY 20-21 Resources</t>
  </si>
  <si>
    <t>Funding Recommendations 
FY 21-22 Resources</t>
  </si>
  <si>
    <t>TOTALS - General Population</t>
  </si>
  <si>
    <t xml:space="preserve">TOTALS - Families </t>
  </si>
  <si>
    <t>Remaining Balances - Families</t>
  </si>
  <si>
    <t>TOTALS - TAY</t>
  </si>
  <si>
    <t>TOTALS - ALL</t>
  </si>
  <si>
    <t>Remaining Balances - ALL</t>
  </si>
  <si>
    <t>Remaining Balances - General</t>
  </si>
  <si>
    <t>Previously Released (December 2020)</t>
  </si>
  <si>
    <t>Projected Fund Balances - General</t>
  </si>
  <si>
    <t>Projected Fund Balances - TAY</t>
  </si>
  <si>
    <t>Projected Fund Balances - Families</t>
  </si>
  <si>
    <t>Projected Fund Balances - ALL</t>
  </si>
  <si>
    <t>Families with Children Population (To receive at least 25% of investments)</t>
  </si>
  <si>
    <t>TAY Population (To receive at least 20% of investments)</t>
  </si>
  <si>
    <t>Funding Recommendations 
FY 22-23 Resources</t>
  </si>
  <si>
    <t>Acquisition of Homekey Projects (Diva and Granada)
Code Section: 1280(A)(ii)</t>
  </si>
  <si>
    <t>Other PSH Acquisition and Rehab
Code Section: 1280(A)(ii)</t>
  </si>
  <si>
    <t>Operations and Services in New Acquisitions
Code Section: 1280(A)(ii)</t>
  </si>
  <si>
    <t xml:space="preserve">Homekey, Diva and Granada, Operations and Services
Code Section: 1280(A)(iii) </t>
  </si>
  <si>
    <t xml:space="preserve">Flexible Housing Subsidy Pool
Code Section: 1280(A)(ii) </t>
  </si>
  <si>
    <t xml:space="preserve">Medium-term Subsidies and Workforce Programming
Code Section: 1280(A)(i)
</t>
  </si>
  <si>
    <t>Medium-term Subsidies and Workforce Programming (Justice-involved Population)
Code Section: 1280(A)(i)</t>
  </si>
  <si>
    <t>TOTALS 
through FY 22-23</t>
  </si>
  <si>
    <t>Rapid Rehousing, including Workforce Services
Code Section: 1280(A)(i)</t>
  </si>
  <si>
    <t>PSH Operations and Services in New Acquisitions
Code Section: 1280(A)(ii)</t>
  </si>
  <si>
    <t xml:space="preserve">Flexible Housing Subsidy Pool
Code Section: 1280(A)(ii)
 </t>
  </si>
  <si>
    <t>Non-Time-Limited Bridge Housing
Code Section: 1280(A)(ii)</t>
  </si>
  <si>
    <t>Flexible Housing Subsidy Pool
Code Section: 1280(A)(ii)</t>
  </si>
  <si>
    <t xml:space="preserve">Other New PSH Projects Funded with One-Time Funding
Code Section: </t>
  </si>
  <si>
    <t>Assumes $20.0K per unit per year for operations and services, with 3% annual inflator; based on assumption of 200 newly acquired units (average of projected units to be acquired); FY 21-22 investment level assumes partial year (25%) operations and services in FY21-22</t>
  </si>
  <si>
    <t xml:space="preserve">50 justice-involved persons provided rent subsidies, support services, and workforce development services </t>
  </si>
  <si>
    <t xml:space="preserve">Flexible Housing Subsidy Pool - SIP Rehousing
Code Section: 1280(A)(ii) </t>
  </si>
  <si>
    <t>80 additional sheltered and unsheltered youth placed and provided short-term rent subsidies and support services in scattered sites</t>
  </si>
  <si>
    <t>50 additional sheltered and unsheltered youth placed and provided rent subsidies and support services in scattered sites (50 new subsidies)</t>
  </si>
  <si>
    <t>Remaining Balances - TAY</t>
  </si>
  <si>
    <t>362 units acquired and rehabbed; 362 sheltered and unsheltered adults housed</t>
  </si>
  <si>
    <t>650 SIP residents placed and provided rent subsidies and support services in scattered sites</t>
  </si>
  <si>
    <t>First year of operations partially funded in December 2020 release; cost of operations and services based on HSH calculation</t>
  </si>
  <si>
    <t>Assumes annual cost of $38K per HSH and Controller</t>
  </si>
  <si>
    <t>Augments December 2020 flex pool funding for 325 SIP residents, now totaling 975 SIP residents; aligns with HSH request</t>
  </si>
  <si>
    <t>Operations and services for 350 residents adequately funded</t>
  </si>
  <si>
    <t>Operations and services for 362 residents adequately funded</t>
  </si>
  <si>
    <t>Assumes annual cost of $46K per person for two -year subsidies, with 3% annual escalator</t>
  </si>
  <si>
    <t>PSH Acquisition and Rehab, 
Code Section: 1280(A)(ii)</t>
  </si>
  <si>
    <t xml:space="preserve">Operations and services for 200 youth in new PSH acquisitions adequately funded; plus operations and services for 44 TAY adequately funded; see below for services and operations for youth in behavioral health bridge housing </t>
  </si>
  <si>
    <t>One-time operating funds for Post, 270 Turk, Abigail, and Cadillac, partial match for ERAF grant committed in 2020</t>
  </si>
  <si>
    <t>Assumes $20K per unit per year for operations and services in new acquisitions, with 3% annual inflator; plus one-time operating funds for Artmar, partial match for ERAF grant committed in 2020</t>
  </si>
  <si>
    <t>Operations and services for 25 youth with behavioral health and other challenges adequately funded</t>
  </si>
  <si>
    <t>Assumes $44K per unit per year for operations and services, with 3% annual inflator</t>
  </si>
  <si>
    <t>Augments December 2020 medium-term subsidies funding for 165 SIP residents, now totaling 350 SIP residents</t>
  </si>
  <si>
    <t>185 additional SIP hotel residents placed and provided rent subsidies in scattered sites, plus workforce development and other support services</t>
  </si>
  <si>
    <t>Operations and services for 287 formerly unhoused persons adequately funded</t>
  </si>
  <si>
    <t>Operations and services for 250 families by FY22-23 adequately funded</t>
  </si>
  <si>
    <t>Assumes $47K per person per year</t>
  </si>
  <si>
    <t>Assumes $30K per unit per year for operations and services, with 3% inflator; assumes partial year operations and services in FY21-22; assumes that OCOH commitment for operating and services commitment will increase up to $13.5M annually in future years as number of leveraged units increase to 450</t>
  </si>
  <si>
    <t>Assumes $40K per family per year</t>
  </si>
  <si>
    <r>
      <rPr>
        <b/>
        <sz val="11"/>
        <color theme="0"/>
        <rFont val="Calibri"/>
        <family val="2"/>
        <scheme val="minor"/>
      </rPr>
      <t xml:space="preserve">Notes </t>
    </r>
    <r>
      <rPr>
        <b/>
        <sz val="11"/>
        <color rgb="FFFFFF00"/>
        <rFont val="Calibri"/>
        <family val="2"/>
        <scheme val="minor"/>
      </rPr>
      <t xml:space="preserve">
</t>
    </r>
  </si>
  <si>
    <t>General Population (To receive up to 55% of investments)</t>
  </si>
  <si>
    <t>Represents mix of advance repayments, operating subsidy for new Homekey projects, flex pool, medium-term subsidies and workforce services, frontline worker pay bonus, and HSH operating</t>
  </si>
  <si>
    <t>165 Rapid Rehousing and 325 flex pool slots</t>
  </si>
  <si>
    <t>Assumes $350K-$400K cost per unit; OCOH funds to leverage State and Federal matching funds; siting of projects and lease-up strategies need to address racial equity and other equity goals, including gender equity</t>
  </si>
  <si>
    <t>Represents mix of Flex Pool, Rapid Rehousing expansion, and frontline worker pay bonus</t>
  </si>
  <si>
    <t>Rehousing of Youth/Young Adults; partial year funding from 20-21 funding; ongoing funding through future Fiscal Years</t>
  </si>
  <si>
    <t xml:space="preserve">300 currently unsheltered families, sheltered families, and families in SROs provided rent subsidies and support services in scattered sites; includes goal of housing 100 families currently residing in SROs 
</t>
  </si>
  <si>
    <t>20 Flex Pool and 60 Rapid Rehousing slots for TAY</t>
  </si>
  <si>
    <t>50 Flex Pool slots for families</t>
  </si>
  <si>
    <t>Represents mix of Flex Pool and frontline worker pay bonus</t>
  </si>
  <si>
    <t xml:space="preserve">  </t>
  </si>
  <si>
    <r>
      <t xml:space="preserve">300 unhoused persons (non-SIP residents), including but not limited to people staying in Safe Sleeping Villages, </t>
    </r>
    <r>
      <rPr>
        <sz val="11"/>
        <rFont val="Calibri (Body)"/>
      </rPr>
      <t xml:space="preserve">exiting treatment, shelter, street, </t>
    </r>
    <r>
      <rPr>
        <sz val="11"/>
        <rFont val="Calibri"/>
        <family val="2"/>
        <scheme val="minor"/>
      </rPr>
      <t xml:space="preserve">placed and provided rent subsidies with support services in scattered sites.  </t>
    </r>
  </si>
  <si>
    <r>
      <t xml:space="preserve">PSH Acquisition </t>
    </r>
    <r>
      <rPr>
        <b/>
        <sz val="11"/>
        <rFont val="Calibri (Body)"/>
      </rPr>
      <t xml:space="preserve">of at least 70% vacant building </t>
    </r>
    <r>
      <rPr>
        <b/>
        <sz val="11"/>
        <rFont val="Calibri"/>
        <family val="2"/>
        <scheme val="minor"/>
      </rPr>
      <t>&amp; Rehab / New Construction
Code Section: 1280(A)(ii)</t>
    </r>
  </si>
  <si>
    <r>
      <t xml:space="preserve">Assumes $560K cost per unit; OCOH funds to leverage State and Federal matching funds; siting of projects and lease-up strategies need to address racial equity and other equity goals.  </t>
    </r>
    <r>
      <rPr>
        <sz val="11"/>
        <rFont val="Calibri (Body)"/>
      </rPr>
      <t>Can be partnered with affordable housing buildings to add homeless family units.</t>
    </r>
  </si>
  <si>
    <t>PSH Operations and Services in New Acquisitions/construction
Code Section: 1280(A)(ii)</t>
  </si>
  <si>
    <t>Transferred from Prevention</t>
  </si>
  <si>
    <t xml:space="preserve">Homekey permanent financing match; due in FY22-23; now projected at $51.6M </t>
  </si>
  <si>
    <t>250-350 units acquired and rehabbed; 250-350 sheltered and unsheltered adults housed; total units may increase based on addition of $19.1M in new acquistion funds, but no additional operating funds have been added.</t>
  </si>
  <si>
    <t xml:space="preserve">225 units acquired and rehabbed, including 25 units of bridge housing at approximately $10M for youth with behavioral health needs; increased by $4.6M with transfer from Prevention. </t>
  </si>
  <si>
    <t>350-450 units acquired and rehabbed; 350-450 families housed; increased by $5.7M with transfer from Prevention</t>
  </si>
  <si>
    <r>
      <t xml:space="preserve">SUMMARY OF RECOMMENDED INVESTMENTS FOR PERMANENT HOUSING EXPENDITURES 
WITH FY 20-21, FY 21-22, AND FY 22-23 RESOURCES 
</t>
    </r>
    <r>
      <rPr>
        <b/>
        <sz val="16"/>
        <color theme="0"/>
        <rFont val="Calibri (Body)"/>
      </rPr>
      <t>APPROVED AT APRIL 20, 2021 OUR CITY, OUR HOME COMMITTEE MEETING; UPDATED AT May 3, 2021 MEETING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</si>
</sst>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 (Body)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name val="Calibri (Body)"/>
    </font>
    <font>
      <b/>
      <sz val="11"/>
      <name val="Calibri"/>
      <family val="2"/>
      <scheme val="minor"/>
    </font>
    <font>
      <b/>
      <sz val="1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right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6" fillId="0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Fill="1"/>
    <xf numFmtId="0" fontId="6" fillId="6" borderId="1" xfId="0" applyFont="1" applyFill="1" applyBorder="1" applyAlignment="1">
      <alignment horizontal="right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0" fillId="6" borderId="1" xfId="0" applyFont="1" applyFill="1" applyBorder="1"/>
    <xf numFmtId="164" fontId="0" fillId="0" borderId="0" xfId="0" applyNumberFormat="1"/>
    <xf numFmtId="0" fontId="6" fillId="0" borderId="1" xfId="0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5" fontId="0" fillId="0" borderId="0" xfId="0" applyNumberFormat="1"/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13" fillId="0" borderId="0" xfId="0" applyFon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wrapText="1"/>
    </xf>
    <xf numFmtId="0" fontId="17" fillId="0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tabSelected="1" zoomScale="90" zoomScaleNormal="90" zoomScalePageLayoutView="140" workbookViewId="0">
      <selection activeCell="E7" sqref="E7"/>
    </sheetView>
  </sheetViews>
  <sheetFormatPr defaultColWidth="11.25" defaultRowHeight="15.75"/>
  <cols>
    <col min="1" max="1" width="27.5" customWidth="1"/>
    <col min="2" max="2" width="20" customWidth="1"/>
    <col min="3" max="3" width="20.75" customWidth="1"/>
    <col min="4" max="4" width="18.75" customWidth="1"/>
    <col min="5" max="5" width="14.25" bestFit="1" customWidth="1"/>
    <col min="6" max="6" width="34.25" customWidth="1"/>
    <col min="7" max="7" width="41.25" customWidth="1"/>
    <col min="8" max="8" width="30.5" style="34" customWidth="1"/>
    <col min="9" max="11" width="10.75" style="20"/>
  </cols>
  <sheetData>
    <row r="1" spans="1:10" ht="63" customHeight="1">
      <c r="A1" s="43" t="s">
        <v>82</v>
      </c>
      <c r="B1" s="43"/>
      <c r="C1" s="43"/>
      <c r="D1" s="43"/>
      <c r="E1" s="43"/>
      <c r="F1" s="43"/>
      <c r="G1" s="43"/>
      <c r="H1" s="33"/>
      <c r="I1" s="2"/>
      <c r="J1" s="2"/>
    </row>
    <row r="2" spans="1:10" ht="45">
      <c r="A2" s="3" t="s">
        <v>0</v>
      </c>
      <c r="B2" s="3" t="s">
        <v>3</v>
      </c>
      <c r="C2" s="3" t="s">
        <v>4</v>
      </c>
      <c r="D2" s="3" t="s">
        <v>19</v>
      </c>
      <c r="E2" s="3" t="s">
        <v>27</v>
      </c>
      <c r="F2" s="3" t="s">
        <v>1</v>
      </c>
      <c r="G2" s="28" t="s">
        <v>61</v>
      </c>
      <c r="H2" s="40" t="s">
        <v>72</v>
      </c>
    </row>
    <row r="3" spans="1:10">
      <c r="A3" s="44" t="s">
        <v>62</v>
      </c>
      <c r="B3" s="44"/>
      <c r="C3" s="44"/>
      <c r="D3" s="4"/>
      <c r="E3" s="4"/>
      <c r="F3" s="4"/>
      <c r="G3" s="4"/>
      <c r="H3" s="38"/>
    </row>
    <row r="4" spans="1:10" ht="60">
      <c r="A4" s="5" t="s">
        <v>12</v>
      </c>
      <c r="B4" s="6">
        <v>109800000</v>
      </c>
      <c r="C4" s="6">
        <v>19300000</v>
      </c>
      <c r="D4" s="6">
        <v>18000000</v>
      </c>
      <c r="E4" s="6">
        <f>SUM(B4:D4)</f>
        <v>147100000</v>
      </c>
      <c r="F4" s="7" t="s">
        <v>64</v>
      </c>
      <c r="G4" s="1" t="s">
        <v>63</v>
      </c>
    </row>
    <row r="5" spans="1:10" ht="45">
      <c r="A5" s="5" t="s">
        <v>20</v>
      </c>
      <c r="B5" s="6">
        <v>17300000</v>
      </c>
      <c r="C5" s="6">
        <v>22200000</v>
      </c>
      <c r="D5" s="6">
        <v>12100000</v>
      </c>
      <c r="E5" s="8">
        <f t="shared" ref="E5:E13" si="0">SUM(B5:D5)</f>
        <v>51600000</v>
      </c>
      <c r="F5" s="7" t="s">
        <v>40</v>
      </c>
      <c r="G5" s="45" t="s">
        <v>78</v>
      </c>
    </row>
    <row r="6" spans="1:10" ht="54" customHeight="1">
      <c r="A6" s="26" t="s">
        <v>33</v>
      </c>
      <c r="B6" s="35">
        <v>0</v>
      </c>
      <c r="C6" s="35">
        <v>0</v>
      </c>
      <c r="D6" s="35">
        <v>5000000</v>
      </c>
      <c r="E6" s="6">
        <f t="shared" si="0"/>
        <v>5000000</v>
      </c>
      <c r="F6" s="7" t="s">
        <v>56</v>
      </c>
      <c r="G6" s="36" t="s">
        <v>50</v>
      </c>
    </row>
    <row r="7" spans="1:10" ht="90">
      <c r="A7" s="5" t="s">
        <v>21</v>
      </c>
      <c r="B7" s="6">
        <f>52000000+19100000</f>
        <v>71100000</v>
      </c>
      <c r="C7" s="6">
        <v>0</v>
      </c>
      <c r="D7" s="6">
        <v>0</v>
      </c>
      <c r="E7" s="8">
        <f t="shared" si="0"/>
        <v>71100000</v>
      </c>
      <c r="F7" s="46" t="s">
        <v>79</v>
      </c>
      <c r="G7" s="1" t="s">
        <v>65</v>
      </c>
      <c r="H7" s="30"/>
    </row>
    <row r="8" spans="1:10" ht="90">
      <c r="A8" s="5" t="s">
        <v>22</v>
      </c>
      <c r="B8" s="6">
        <v>0</v>
      </c>
      <c r="C8" s="6">
        <v>1800000</v>
      </c>
      <c r="D8" s="6">
        <v>7000000</v>
      </c>
      <c r="E8" s="6">
        <f t="shared" si="0"/>
        <v>8800000</v>
      </c>
      <c r="F8" s="1" t="s">
        <v>45</v>
      </c>
      <c r="G8" s="1" t="s">
        <v>34</v>
      </c>
      <c r="H8" s="30"/>
    </row>
    <row r="9" spans="1:10" ht="45">
      <c r="A9" s="5" t="s">
        <v>23</v>
      </c>
      <c r="B9" s="6">
        <v>0</v>
      </c>
      <c r="C9" s="6">
        <v>2200000</v>
      </c>
      <c r="D9" s="6">
        <v>4800000</v>
      </c>
      <c r="E9" s="6">
        <f t="shared" si="0"/>
        <v>7000000</v>
      </c>
      <c r="F9" s="1" t="s">
        <v>46</v>
      </c>
      <c r="G9" s="1" t="s">
        <v>42</v>
      </c>
      <c r="H9" s="30"/>
    </row>
    <row r="10" spans="1:10" ht="45">
      <c r="A10" s="5" t="s">
        <v>36</v>
      </c>
      <c r="B10" s="6">
        <v>0</v>
      </c>
      <c r="C10" s="8">
        <v>22600000</v>
      </c>
      <c r="D10" s="8">
        <v>27100000</v>
      </c>
      <c r="E10" s="6">
        <f t="shared" si="0"/>
        <v>49700000</v>
      </c>
      <c r="F10" s="1" t="s">
        <v>41</v>
      </c>
      <c r="G10" s="7" t="s">
        <v>44</v>
      </c>
      <c r="H10" s="30"/>
    </row>
    <row r="11" spans="1:10" ht="90">
      <c r="A11" s="5" t="s">
        <v>24</v>
      </c>
      <c r="B11" s="8">
        <v>0</v>
      </c>
      <c r="C11" s="6">
        <v>11500000</v>
      </c>
      <c r="D11" s="6">
        <v>11800000</v>
      </c>
      <c r="E11" s="6">
        <f t="shared" si="0"/>
        <v>23300000</v>
      </c>
      <c r="F11" s="41" t="s">
        <v>73</v>
      </c>
      <c r="G11" s="7" t="s">
        <v>43</v>
      </c>
      <c r="H11" s="30"/>
      <c r="I11" s="29"/>
    </row>
    <row r="12" spans="1:10" ht="60">
      <c r="A12" s="5" t="s">
        <v>25</v>
      </c>
      <c r="B12" s="8">
        <v>0</v>
      </c>
      <c r="C12" s="6">
        <v>7800000</v>
      </c>
      <c r="D12" s="6">
        <v>7800000</v>
      </c>
      <c r="E12" s="8">
        <f t="shared" si="0"/>
        <v>15600000</v>
      </c>
      <c r="F12" s="1" t="s">
        <v>55</v>
      </c>
      <c r="G12" s="7" t="s">
        <v>54</v>
      </c>
      <c r="H12" s="30"/>
    </row>
    <row r="13" spans="1:10" ht="60">
      <c r="A13" s="5" t="s">
        <v>26</v>
      </c>
      <c r="B13" s="6">
        <v>0</v>
      </c>
      <c r="C13" s="6">
        <v>2300000</v>
      </c>
      <c r="D13" s="6">
        <v>2400000</v>
      </c>
      <c r="E13" s="6">
        <f t="shared" si="0"/>
        <v>4700000</v>
      </c>
      <c r="F13" s="1" t="s">
        <v>35</v>
      </c>
      <c r="G13" s="7" t="s">
        <v>47</v>
      </c>
      <c r="H13" s="30"/>
    </row>
    <row r="14" spans="1:10">
      <c r="A14" s="21" t="s">
        <v>5</v>
      </c>
      <c r="B14" s="22">
        <f>SUM(B4:B13)</f>
        <v>198200000</v>
      </c>
      <c r="C14" s="22">
        <f>SUM(C4:C13)</f>
        <v>89700000</v>
      </c>
      <c r="D14" s="22">
        <f>SUM(D4:D13)</f>
        <v>96000000</v>
      </c>
      <c r="E14" s="22">
        <f>SUM(E4:E13)</f>
        <v>383900000</v>
      </c>
      <c r="F14" s="27"/>
      <c r="G14" s="23"/>
      <c r="H14" s="30"/>
    </row>
    <row r="15" spans="1:10" ht="30">
      <c r="A15" s="21" t="s">
        <v>13</v>
      </c>
      <c r="B15" s="22">
        <v>185600000</v>
      </c>
      <c r="C15" s="22">
        <v>91600000</v>
      </c>
      <c r="D15" s="22">
        <v>97500000</v>
      </c>
      <c r="E15" s="22">
        <f>SUM(B15:D15)</f>
        <v>374700000</v>
      </c>
      <c r="F15" s="24"/>
      <c r="G15" s="24"/>
    </row>
    <row r="16" spans="1:10">
      <c r="A16" s="21" t="s">
        <v>77</v>
      </c>
      <c r="B16" s="22">
        <v>12600000</v>
      </c>
      <c r="C16" s="22">
        <v>0</v>
      </c>
      <c r="D16" s="22">
        <v>0</v>
      </c>
      <c r="E16" s="22">
        <f>SUM(B16:D16)</f>
        <v>12600000</v>
      </c>
      <c r="F16" s="24"/>
      <c r="G16" s="24"/>
    </row>
    <row r="17" spans="1:8">
      <c r="A17" s="21" t="s">
        <v>11</v>
      </c>
      <c r="B17" s="22">
        <f>B15+B16-B14</f>
        <v>0</v>
      </c>
      <c r="C17" s="22">
        <f t="shared" ref="C17:D17" si="1">C15+C16-C14</f>
        <v>1900000</v>
      </c>
      <c r="D17" s="22">
        <f t="shared" si="1"/>
        <v>1500000</v>
      </c>
      <c r="E17" s="22">
        <f>SUM(B17:D17)</f>
        <v>3400000</v>
      </c>
      <c r="F17" s="23"/>
      <c r="G17" s="23"/>
      <c r="H17" s="30"/>
    </row>
    <row r="18" spans="1:8" ht="7.9" customHeight="1">
      <c r="A18" s="13"/>
      <c r="B18" s="8"/>
      <c r="C18" s="8"/>
      <c r="D18" s="8"/>
      <c r="E18" s="8"/>
      <c r="F18" s="7"/>
      <c r="G18" s="7"/>
      <c r="H18" s="30"/>
    </row>
    <row r="19" spans="1:8">
      <c r="A19" s="44" t="s">
        <v>18</v>
      </c>
      <c r="B19" s="44"/>
      <c r="C19" s="4"/>
      <c r="D19" s="4"/>
      <c r="E19" s="4"/>
      <c r="F19" s="4"/>
      <c r="G19" s="4"/>
      <c r="H19" s="31"/>
    </row>
    <row r="20" spans="1:8" ht="30">
      <c r="A20" s="5" t="s">
        <v>12</v>
      </c>
      <c r="B20" s="6">
        <v>1300000</v>
      </c>
      <c r="C20" s="6">
        <v>2100000</v>
      </c>
      <c r="D20" s="6">
        <v>2100000</v>
      </c>
      <c r="E20" s="6">
        <f>SUM(B20:D20)</f>
        <v>5500000</v>
      </c>
      <c r="F20" s="1" t="s">
        <v>69</v>
      </c>
      <c r="G20" s="1" t="s">
        <v>66</v>
      </c>
      <c r="H20" s="30"/>
    </row>
    <row r="21" spans="1:8" ht="90">
      <c r="A21" s="5" t="s">
        <v>48</v>
      </c>
      <c r="B21" s="6">
        <f>63100000+4600000</f>
        <v>67700000</v>
      </c>
      <c r="C21" s="6">
        <v>19900000</v>
      </c>
      <c r="D21" s="6">
        <v>7000000</v>
      </c>
      <c r="E21" s="6">
        <f t="shared" ref="E21:E25" si="2">SUM(B21:D21)</f>
        <v>94600000</v>
      </c>
      <c r="F21" s="45" t="s">
        <v>80</v>
      </c>
      <c r="G21" s="1" t="s">
        <v>2</v>
      </c>
      <c r="H21" s="30"/>
    </row>
    <row r="22" spans="1:8" ht="90">
      <c r="A22" s="5" t="s">
        <v>29</v>
      </c>
      <c r="B22" s="6">
        <v>0</v>
      </c>
      <c r="C22" s="6">
        <v>4500000</v>
      </c>
      <c r="D22" s="6">
        <v>5600000</v>
      </c>
      <c r="E22" s="8">
        <f t="shared" si="2"/>
        <v>10100000</v>
      </c>
      <c r="F22" s="1" t="s">
        <v>49</v>
      </c>
      <c r="G22" s="1" t="s">
        <v>51</v>
      </c>
      <c r="H22" s="30"/>
    </row>
    <row r="23" spans="1:8" ht="60">
      <c r="A23" s="37" t="s">
        <v>28</v>
      </c>
      <c r="B23" s="35">
        <v>0</v>
      </c>
      <c r="C23" s="35">
        <v>3700000</v>
      </c>
      <c r="D23" s="35">
        <v>3800000</v>
      </c>
      <c r="E23" s="35">
        <f t="shared" si="2"/>
        <v>7500000</v>
      </c>
      <c r="F23" s="36" t="s">
        <v>37</v>
      </c>
      <c r="G23" s="36" t="s">
        <v>58</v>
      </c>
      <c r="H23" s="30"/>
    </row>
    <row r="24" spans="1:8" ht="45">
      <c r="A24" s="37" t="s">
        <v>31</v>
      </c>
      <c r="B24" s="35">
        <v>1100000</v>
      </c>
      <c r="C24" s="35">
        <v>1100000</v>
      </c>
      <c r="D24" s="35">
        <v>1200000</v>
      </c>
      <c r="E24" s="8">
        <f t="shared" si="2"/>
        <v>3400000</v>
      </c>
      <c r="F24" s="36" t="s">
        <v>52</v>
      </c>
      <c r="G24" s="36" t="s">
        <v>53</v>
      </c>
      <c r="H24" s="30"/>
    </row>
    <row r="25" spans="1:8" ht="60">
      <c r="A25" s="5" t="s">
        <v>30</v>
      </c>
      <c r="B25" s="6">
        <v>2000000</v>
      </c>
      <c r="C25" s="6">
        <v>2000000</v>
      </c>
      <c r="D25" s="6">
        <v>2200000</v>
      </c>
      <c r="E25" s="6">
        <f t="shared" si="2"/>
        <v>6200000</v>
      </c>
      <c r="F25" s="1" t="s">
        <v>38</v>
      </c>
      <c r="G25" s="1" t="s">
        <v>67</v>
      </c>
      <c r="H25" s="30"/>
    </row>
    <row r="26" spans="1:8">
      <c r="A26" s="10" t="s">
        <v>8</v>
      </c>
      <c r="B26" s="11">
        <f>SUM(B20:B25)</f>
        <v>72100000</v>
      </c>
      <c r="C26" s="11">
        <f t="shared" ref="C26:D26" si="3">SUM(C20:C25)</f>
        <v>33300000</v>
      </c>
      <c r="D26" s="11">
        <f t="shared" si="3"/>
        <v>21900000</v>
      </c>
      <c r="E26" s="11">
        <f>SUM(E20:E25)</f>
        <v>127300000</v>
      </c>
      <c r="F26" s="9"/>
      <c r="G26" s="9"/>
      <c r="H26" s="30"/>
    </row>
    <row r="27" spans="1:8">
      <c r="A27" s="10" t="s">
        <v>14</v>
      </c>
      <c r="B27" s="11">
        <v>67500000</v>
      </c>
      <c r="C27" s="11">
        <v>33300000</v>
      </c>
      <c r="D27" s="11">
        <v>35500000</v>
      </c>
      <c r="E27" s="11">
        <f>SUM(B27:D27)</f>
        <v>136300000</v>
      </c>
      <c r="F27" s="12"/>
      <c r="G27" s="12"/>
    </row>
    <row r="28" spans="1:8">
      <c r="A28" s="10" t="s">
        <v>77</v>
      </c>
      <c r="B28" s="11">
        <v>4600000</v>
      </c>
      <c r="C28" s="11">
        <v>0</v>
      </c>
      <c r="D28" s="11">
        <v>0</v>
      </c>
      <c r="E28" s="11">
        <f>SUM(B28:D28)</f>
        <v>4600000</v>
      </c>
      <c r="F28" s="12"/>
      <c r="G28" s="12"/>
    </row>
    <row r="29" spans="1:8" ht="19.899999999999999" customHeight="1">
      <c r="A29" s="10" t="s">
        <v>39</v>
      </c>
      <c r="B29" s="11">
        <f>B27+B28-B26</f>
        <v>0</v>
      </c>
      <c r="C29" s="11">
        <f t="shared" ref="C29:D29" si="4">C27+C28-C26</f>
        <v>0</v>
      </c>
      <c r="D29" s="11">
        <f t="shared" si="4"/>
        <v>13600000</v>
      </c>
      <c r="E29" s="11">
        <f>SUM(B29:D29)</f>
        <v>13600000</v>
      </c>
      <c r="F29" s="9"/>
      <c r="G29" s="9"/>
      <c r="H29" s="30"/>
    </row>
    <row r="30" spans="1:8" ht="10.9" customHeight="1">
      <c r="A30" s="13"/>
      <c r="B30" s="8"/>
      <c r="C30" s="8"/>
      <c r="D30" s="8"/>
      <c r="E30" s="8"/>
      <c r="F30" s="7"/>
      <c r="G30" s="7"/>
      <c r="H30" s="30"/>
    </row>
    <row r="31" spans="1:8">
      <c r="A31" s="44" t="s">
        <v>17</v>
      </c>
      <c r="B31" s="44"/>
      <c r="C31" s="44"/>
      <c r="D31" s="4"/>
      <c r="E31" s="4"/>
      <c r="F31" s="4"/>
      <c r="G31" s="4"/>
      <c r="H31" s="31"/>
    </row>
    <row r="32" spans="1:8" ht="30">
      <c r="A32" s="5" t="s">
        <v>12</v>
      </c>
      <c r="B32" s="6">
        <v>800000</v>
      </c>
      <c r="C32" s="6">
        <v>1900000</v>
      </c>
      <c r="D32" s="6">
        <v>2000000</v>
      </c>
      <c r="E32" s="6">
        <f>SUM(B32:D32)</f>
        <v>4700000</v>
      </c>
      <c r="F32" s="1" t="s">
        <v>70</v>
      </c>
      <c r="G32" s="7" t="s">
        <v>71</v>
      </c>
      <c r="H32" s="30"/>
    </row>
    <row r="33" spans="1:8" ht="88.5">
      <c r="A33" s="42" t="s">
        <v>74</v>
      </c>
      <c r="B33" s="6">
        <f>83600000+5700000</f>
        <v>89300000</v>
      </c>
      <c r="C33" s="6">
        <v>16400000</v>
      </c>
      <c r="D33" s="6">
        <v>0</v>
      </c>
      <c r="E33" s="6">
        <f t="shared" ref="E33:E35" si="5">SUM(B33:D33)</f>
        <v>105700000</v>
      </c>
      <c r="F33" s="45" t="s">
        <v>81</v>
      </c>
      <c r="G33" s="41" t="s">
        <v>75</v>
      </c>
      <c r="H33" s="30"/>
    </row>
    <row r="34" spans="1:8" ht="105">
      <c r="A34" s="5" t="s">
        <v>76</v>
      </c>
      <c r="B34" s="6">
        <v>0</v>
      </c>
      <c r="C34" s="6">
        <v>1900000</v>
      </c>
      <c r="D34" s="6">
        <v>7500000</v>
      </c>
      <c r="E34" s="8">
        <f t="shared" si="5"/>
        <v>9400000</v>
      </c>
      <c r="F34" s="1" t="s">
        <v>57</v>
      </c>
      <c r="G34" s="7" t="s">
        <v>59</v>
      </c>
      <c r="H34" s="30"/>
    </row>
    <row r="35" spans="1:8" ht="103.15" customHeight="1">
      <c r="A35" s="5" t="s">
        <v>32</v>
      </c>
      <c r="B35" s="6">
        <v>0</v>
      </c>
      <c r="C35" s="8">
        <v>12000000</v>
      </c>
      <c r="D35" s="8">
        <v>12400000</v>
      </c>
      <c r="E35" s="6">
        <f t="shared" si="5"/>
        <v>24400000</v>
      </c>
      <c r="F35" s="1" t="s">
        <v>68</v>
      </c>
      <c r="G35" s="7" t="s">
        <v>60</v>
      </c>
      <c r="H35" s="30"/>
    </row>
    <row r="36" spans="1:8">
      <c r="A36" s="10" t="s">
        <v>6</v>
      </c>
      <c r="B36" s="11">
        <f>SUM(B32:B35)</f>
        <v>90100000</v>
      </c>
      <c r="C36" s="11">
        <f>SUM(C32:C35)</f>
        <v>32200000</v>
      </c>
      <c r="D36" s="11">
        <f>SUM(D32:D35)</f>
        <v>21900000</v>
      </c>
      <c r="E36" s="11">
        <f>SUM(E32:E35)</f>
        <v>144200000</v>
      </c>
      <c r="F36" s="9"/>
      <c r="G36" s="9"/>
    </row>
    <row r="37" spans="1:8" ht="26.45" customHeight="1">
      <c r="A37" s="10" t="s">
        <v>15</v>
      </c>
      <c r="B37" s="11">
        <v>84400000</v>
      </c>
      <c r="C37" s="11">
        <v>41600000</v>
      </c>
      <c r="D37" s="11">
        <v>44300000</v>
      </c>
      <c r="E37" s="11">
        <f>SUM(B37:D37)</f>
        <v>170300000</v>
      </c>
      <c r="F37" s="12"/>
      <c r="G37" s="12"/>
    </row>
    <row r="38" spans="1:8" ht="26.45" customHeight="1">
      <c r="A38" s="10" t="s">
        <v>77</v>
      </c>
      <c r="B38" s="11">
        <v>5700000</v>
      </c>
      <c r="C38" s="11">
        <v>0</v>
      </c>
      <c r="D38" s="11">
        <v>0</v>
      </c>
      <c r="E38" s="11">
        <f>SUM(B38:D38)</f>
        <v>5700000</v>
      </c>
      <c r="F38" s="12"/>
      <c r="G38" s="12"/>
    </row>
    <row r="39" spans="1:8" ht="16.149999999999999" customHeight="1">
      <c r="A39" s="10" t="s">
        <v>7</v>
      </c>
      <c r="B39" s="11">
        <f>B37+B38-B36</f>
        <v>0</v>
      </c>
      <c r="C39" s="11">
        <f t="shared" ref="C39:D39" si="6">C37+C38-C36</f>
        <v>9400000</v>
      </c>
      <c r="D39" s="11">
        <f t="shared" si="6"/>
        <v>22400000</v>
      </c>
      <c r="E39" s="11">
        <f>SUM(B39:D39)</f>
        <v>31800000</v>
      </c>
      <c r="F39" s="9"/>
      <c r="G39" s="9"/>
      <c r="H39" s="30"/>
    </row>
    <row r="40" spans="1:8" s="20" customFormat="1" ht="10.15" customHeight="1">
      <c r="A40" s="13"/>
      <c r="B40" s="8"/>
      <c r="C40" s="8"/>
      <c r="D40" s="8"/>
      <c r="E40" s="8"/>
      <c r="F40" s="7"/>
      <c r="G40" s="7"/>
      <c r="H40" s="34"/>
    </row>
    <row r="41" spans="1:8">
      <c r="A41" s="14" t="s">
        <v>9</v>
      </c>
      <c r="B41" s="15">
        <f>B14+B26+B36</f>
        <v>360400000</v>
      </c>
      <c r="C41" s="15">
        <f>C14+C26+C36</f>
        <v>155200000</v>
      </c>
      <c r="D41" s="15">
        <f>D14+D26+D36</f>
        <v>139800000</v>
      </c>
      <c r="E41" s="15">
        <f>SUM(B41:D41)</f>
        <v>655400000</v>
      </c>
      <c r="F41" s="16"/>
      <c r="G41" s="16"/>
    </row>
    <row r="42" spans="1:8">
      <c r="A42" s="17" t="s">
        <v>16</v>
      </c>
      <c r="B42" s="15">
        <f>B15+B27+B37</f>
        <v>337500000</v>
      </c>
      <c r="C42" s="15">
        <f>C15+C27+C37</f>
        <v>166500000</v>
      </c>
      <c r="D42" s="15">
        <f>D15+D27+D37</f>
        <v>177300000</v>
      </c>
      <c r="E42" s="15">
        <f t="shared" ref="E42:E44" si="7">SUM(B42:D42)</f>
        <v>681300000</v>
      </c>
      <c r="F42" s="18"/>
      <c r="G42" s="18"/>
    </row>
    <row r="43" spans="1:8">
      <c r="A43" s="17" t="s">
        <v>77</v>
      </c>
      <c r="B43" s="15">
        <f>B38+B28+B16</f>
        <v>22900000</v>
      </c>
      <c r="C43" s="15">
        <f t="shared" ref="C43:D43" si="8">C38+C28+C16</f>
        <v>0</v>
      </c>
      <c r="D43" s="15">
        <f t="shared" si="8"/>
        <v>0</v>
      </c>
      <c r="E43" s="15">
        <f t="shared" si="7"/>
        <v>22900000</v>
      </c>
      <c r="F43" s="18"/>
      <c r="G43" s="18"/>
    </row>
    <row r="44" spans="1:8" ht="19.899999999999999" customHeight="1">
      <c r="A44" s="17" t="s">
        <v>10</v>
      </c>
      <c r="B44" s="39">
        <f>B42+B43-B41</f>
        <v>0</v>
      </c>
      <c r="C44" s="39">
        <f t="shared" ref="C44:D44" si="9">C42+C43-C41</f>
        <v>11300000</v>
      </c>
      <c r="D44" s="39">
        <f t="shared" si="9"/>
        <v>37500000</v>
      </c>
      <c r="E44" s="15">
        <f t="shared" si="7"/>
        <v>48800000</v>
      </c>
      <c r="F44" s="19"/>
      <c r="G44" s="19"/>
    </row>
    <row r="47" spans="1:8">
      <c r="C47" s="32"/>
      <c r="D47" s="25"/>
      <c r="E47" s="25"/>
    </row>
  </sheetData>
  <mergeCells count="4">
    <mergeCell ref="A1:G1"/>
    <mergeCell ref="A19:B19"/>
    <mergeCell ref="A31:C31"/>
    <mergeCell ref="A3:C3"/>
  </mergeCells>
  <phoneticPr fontId="8" type="noConversion"/>
  <pageMargins left="0.7" right="0.7" top="0.75" bottom="0.75" header="0.3" footer="0.3"/>
  <pageSetup scale="61" fitToHeight="2" orientation="landscape" horizontalDpi="4294967292" verticalDpi="4294967292" r:id="rId1"/>
  <headerFooter>
    <oddFooter>&amp;CPage &amp;P of &amp;N</oddFooter>
  </headerFooter>
  <rowBreaks count="1" manualBreakCount="1">
    <brk id="18" max="16383" man="1"/>
  </row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Perm Housing Recommendations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julie.leadbetter@me.com</dc:creator>
  <cp:lastModifiedBy>Marshall, Laura (CON)</cp:lastModifiedBy>
  <cp:lastPrinted>2021-04-19T22:18:00Z</cp:lastPrinted>
  <dcterms:created xsi:type="dcterms:W3CDTF">2021-04-05T02:24:39Z</dcterms:created>
  <dcterms:modified xsi:type="dcterms:W3CDTF">2021-05-04T23:51:33Z</dcterms:modified>
</cp:coreProperties>
</file>